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95" windowHeight="60"/>
  </bookViews>
  <sheets>
    <sheet name="Alternatívy" sheetId="1" r:id="rId1"/>
    <sheet name="Porovnanie" sheetId="2" r:id="rId2"/>
  </sheets>
  <externalReferences>
    <externalReference r:id="rId3"/>
    <externalReference r:id="rId4"/>
  </externalReferences>
  <definedNames>
    <definedName name="_Ref39573530" localSheetId="0">Alternatívy!$H$30</definedName>
    <definedName name="_Toc41042864" localSheetId="0">Alternatívy!$A$5</definedName>
    <definedName name="_Toc43481239" localSheetId="0">Alternatívy!$V$5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" i="1" l="1"/>
  <c r="W15" i="1" l="1"/>
  <c r="X15" i="1" s="1"/>
  <c r="W14" i="1"/>
  <c r="X14" i="1" s="1"/>
  <c r="Z13" i="1"/>
  <c r="Y13" i="1"/>
  <c r="X13" i="1"/>
  <c r="W13" i="1"/>
  <c r="Z12" i="1"/>
  <c r="Y12" i="1"/>
  <c r="X12" i="1"/>
  <c r="W12" i="1"/>
  <c r="Z11" i="1"/>
  <c r="Y11" i="1"/>
  <c r="X11" i="1"/>
  <c r="W11" i="1"/>
  <c r="Z10" i="1"/>
  <c r="Y10" i="1"/>
  <c r="X10" i="1"/>
  <c r="W10" i="1"/>
  <c r="Z9" i="1"/>
  <c r="Y9" i="1"/>
  <c r="X9" i="1"/>
  <c r="W9" i="1"/>
  <c r="Z8" i="1"/>
  <c r="Y8" i="1"/>
  <c r="X8" i="1"/>
  <c r="W8" i="1"/>
  <c r="X16" i="1" l="1"/>
  <c r="W33" i="1" s="1"/>
  <c r="W16" i="1"/>
  <c r="F5" i="2" s="1"/>
  <c r="S15" i="1"/>
  <c r="E15" i="1"/>
  <c r="L15" i="1" l="1"/>
  <c r="P8" i="1" l="1"/>
  <c r="Q8" i="1"/>
  <c r="C8" i="1"/>
  <c r="B8" i="1"/>
  <c r="J8" i="1"/>
  <c r="I8" i="1"/>
  <c r="I10" i="1" l="1"/>
  <c r="C10" i="1"/>
  <c r="J10" i="1"/>
  <c r="Q10" i="1"/>
  <c r="P10" i="1"/>
  <c r="B10" i="1"/>
  <c r="Q12" i="1"/>
  <c r="J12" i="1"/>
  <c r="P13" i="1"/>
  <c r="Q13" i="1"/>
  <c r="I12" i="1"/>
  <c r="P12" i="1"/>
  <c r="P9" i="1" l="1"/>
  <c r="B9" i="1"/>
  <c r="I9" i="1"/>
  <c r="J9" i="1"/>
  <c r="Q9" i="1"/>
  <c r="C9" i="1"/>
  <c r="I11" i="1"/>
  <c r="Q11" i="1"/>
  <c r="C11" i="1"/>
  <c r="P11" i="1"/>
  <c r="B11" i="1"/>
  <c r="J11" i="1"/>
  <c r="I14" i="1" l="1"/>
  <c r="B14" i="1"/>
  <c r="P14" i="1"/>
  <c r="C14" i="1"/>
  <c r="Q14" i="1"/>
  <c r="J14" i="1"/>
  <c r="D5" i="2" l="1"/>
  <c r="I33" i="1"/>
  <c r="E5" i="2"/>
  <c r="P33" i="1"/>
  <c r="C5" i="2"/>
  <c r="B33" i="1"/>
  <c r="R10" i="1" l="1"/>
  <c r="D10" i="1"/>
  <c r="K10" i="1"/>
  <c r="K12" i="1"/>
  <c r="R12" i="1"/>
  <c r="R13" i="1"/>
  <c r="S12" i="1" l="1"/>
  <c r="L12" i="1"/>
  <c r="S13" i="1"/>
  <c r="S10" i="1"/>
  <c r="E10" i="1"/>
  <c r="L10" i="1"/>
  <c r="K9" i="1" l="1"/>
  <c r="D9" i="1"/>
  <c r="R9" i="1"/>
  <c r="R8" i="1"/>
  <c r="K8" i="1"/>
  <c r="D8" i="1"/>
  <c r="L11" i="1" l="1"/>
  <c r="E11" i="1"/>
  <c r="S11" i="1"/>
  <c r="S8" i="1"/>
  <c r="E8" i="1"/>
  <c r="L8" i="1"/>
  <c r="L9" i="1"/>
  <c r="S9" i="1"/>
  <c r="E9" i="1"/>
  <c r="D11" i="1"/>
  <c r="D14" i="1" s="1"/>
  <c r="C6" i="2" s="1"/>
  <c r="R11" i="1"/>
  <c r="R14" i="1" s="1"/>
  <c r="E6" i="2" s="1"/>
  <c r="K11" i="1"/>
  <c r="K14" i="1" s="1"/>
  <c r="D6" i="2" l="1"/>
  <c r="L14" i="1"/>
  <c r="E14" i="1"/>
  <c r="S14" i="1"/>
  <c r="E7" i="2" l="1"/>
  <c r="P23" i="1"/>
  <c r="P26" i="1" s="1"/>
  <c r="C7" i="2"/>
  <c r="B23" i="1"/>
  <c r="D7" i="2"/>
  <c r="I23" i="1"/>
  <c r="I26" i="1" l="1"/>
  <c r="B26" i="1"/>
  <c r="I25" i="1"/>
  <c r="I24" i="1"/>
  <c r="B25" i="1"/>
  <c r="B24" i="1"/>
  <c r="P25" i="1"/>
  <c r="P24" i="1"/>
  <c r="B32" i="1" l="1"/>
  <c r="B34" i="1" s="1"/>
  <c r="C8" i="2"/>
  <c r="C9" i="2" s="1"/>
  <c r="C13" i="2" s="1"/>
  <c r="D8" i="2"/>
  <c r="D9" i="2" s="1"/>
  <c r="I32" i="1"/>
  <c r="P32" i="1"/>
  <c r="P34" i="1" s="1"/>
  <c r="E8" i="2"/>
  <c r="E9" i="2" s="1"/>
  <c r="E13" i="2" s="1"/>
  <c r="D11" i="2" l="1"/>
  <c r="D13" i="2"/>
  <c r="I34" i="1"/>
  <c r="E11" i="2"/>
  <c r="E10" i="2"/>
  <c r="D10" i="2"/>
  <c r="C10" i="2"/>
  <c r="C14" i="2" s="1"/>
  <c r="C11" i="2"/>
  <c r="D14" i="2" l="1"/>
  <c r="E14" i="2"/>
  <c r="Z14" i="1" l="1"/>
  <c r="Y14" i="1"/>
  <c r="Z15" i="1" l="1"/>
  <c r="Z16" i="1" s="1"/>
  <c r="Y15" i="1"/>
  <c r="Y16" i="1" s="1"/>
  <c r="F6" i="2" s="1"/>
  <c r="W23" i="1" l="1"/>
  <c r="W26" i="1" s="1"/>
  <c r="F7" i="2"/>
  <c r="W24" i="1"/>
  <c r="W25" i="1"/>
  <c r="W32" i="1" l="1"/>
  <c r="W34" i="1" s="1"/>
  <c r="F8" i="2"/>
  <c r="F9" i="2" s="1"/>
  <c r="F13" i="2" l="1"/>
  <c r="F10" i="2"/>
  <c r="F14" i="2" s="1"/>
  <c r="F11" i="2"/>
</calcChain>
</file>

<file path=xl/sharedStrings.xml><?xml version="1.0" encoding="utf-8"?>
<sst xmlns="http://schemas.openxmlformats.org/spreadsheetml/2006/main" count="180" uniqueCount="69">
  <si>
    <t>Vymedzené úseky ciest</t>
  </si>
  <si>
    <t>[km]</t>
  </si>
  <si>
    <t>Rýchlostné cesty</t>
  </si>
  <si>
    <t>Cesty I. triedy súbežné s diaľnicami a rýchlostnými cestami</t>
  </si>
  <si>
    <t>Cesty I. triedy, ktoré nie sú súbežné s diaľnicami a rýchlostnými cestami</t>
  </si>
  <si>
    <t>Alternatíva 1 - Základná</t>
  </si>
  <si>
    <t>[tis. Eur]</t>
  </si>
  <si>
    <t>Diaľnice</t>
  </si>
  <si>
    <t xml:space="preserve">Spolu </t>
  </si>
  <si>
    <t>Zdroj: údaje z tabuľky Tab. 36</t>
  </si>
  <si>
    <t>Ukazovateľ</t>
  </si>
  <si>
    <t>Suma bez DPH</t>
  </si>
  <si>
    <t xml:space="preserve">Maximálne celkové výdavky na zabezpečenie výberu mýta pri priemernej nákladovosti 15 %  </t>
  </si>
  <si>
    <t xml:space="preserve">Maximálne celkové výdavky na zabezpečenie výberu mýta pri priemernej nákladovosti 20 %  </t>
  </si>
  <si>
    <t>Ostatné cesty I. triedy</t>
  </si>
  <si>
    <t>Zdroj: údaje z tabuľky  Tab. 38</t>
  </si>
  <si>
    <t>Zdroj: údaje z tabuľky Tab. 38</t>
  </si>
  <si>
    <t>Alternatíva 3 - Rozšírená na cesty I. triedy vr. intravilánov obcí</t>
  </si>
  <si>
    <t>Alternatíva 2 - Rozšírená na cesty I. triedy</t>
  </si>
  <si>
    <t>Ostatné cesty I. triedy, nachádzajúce sa v intravilánoch obcí</t>
  </si>
  <si>
    <t>Zdroj: údaje z tabuliek Tab. 38 a Tab. 41</t>
  </si>
  <si>
    <t>Hodnota</t>
  </si>
  <si>
    <t>tis. Eur</t>
  </si>
  <si>
    <t>km</t>
  </si>
  <si>
    <t xml:space="preserve">Priemerné ročné výdavky na výber mýta na 1 km dĺžky VÚC pre alternatívu 2  </t>
  </si>
  <si>
    <t>Eur/km.rok</t>
  </si>
  <si>
    <t>Tab. xx - Stanovenie indikatívnej hodnoty medzných priemerných merných výdavkov na výber mýta na 1 km VÚC</t>
  </si>
  <si>
    <t>m.j.</t>
  </si>
  <si>
    <t>Eur/km</t>
  </si>
  <si>
    <t>Maximálne celkové výdavky na zabezpečenie výberu mýta pri priemernej nákladovosti 15 % , za 10 rokov prevádzky projektu</t>
  </si>
  <si>
    <t xml:space="preserve">Celkový rozsah spoplatnenia </t>
  </si>
  <si>
    <t xml:space="preserve">Priemerné ročné výdavky na výber mýta na 1 km dĺžky VÚC </t>
  </si>
  <si>
    <t xml:space="preserve">Priemerné ročné výdavky na výber mýta na 1 km dĺžky VÚC  </t>
  </si>
  <si>
    <t>Rozsah spoplatnených VÚC</t>
  </si>
  <si>
    <t>Výnosy z výberu mýta (2023-2032)</t>
  </si>
  <si>
    <t>Dopravné výkony</t>
  </si>
  <si>
    <t>Priemerná dĺžka VÚC (2023-2032)</t>
  </si>
  <si>
    <t>Priemerné ročné dopravné výkony (2023-2032)</t>
  </si>
  <si>
    <t>Dĺžka VÚC 
v 1. roku prevádzky (2023)</t>
  </si>
  <si>
    <t>tis.Eur/km.rok</t>
  </si>
  <si>
    <t>tis. voz.km/rok</t>
  </si>
  <si>
    <t>[tis. voz.km/rok]</t>
  </si>
  <si>
    <t>Výnosy z výberu mýta za 10 rokov prevádzky bez DPH</t>
  </si>
  <si>
    <t>Odhadované výnosy z výberu mýta za roky 2023 - 2032</t>
  </si>
  <si>
    <t>Indikatívne výdavky na spoplatnenie pri zadanej nákladovosti do 15% (2023-2032)</t>
  </si>
  <si>
    <t>Alternatíva 1
Základná</t>
  </si>
  <si>
    <t>Alternatíva 2
Rozšírená</t>
  </si>
  <si>
    <t>Čisté výnosy z výberu mýta (2023-2032)</t>
  </si>
  <si>
    <t>Ročné priemerné čisté výnosy z 1 km VÚC</t>
  </si>
  <si>
    <t>Ročné priemerné čisté výnosy na 1 voz.km</t>
  </si>
  <si>
    <t>Alternatíva 3
Všetky cesty
I. triedy</t>
  </si>
  <si>
    <t>Porovnanie alternatív voči alternatíve 1</t>
  </si>
  <si>
    <t>Porovnanie zmeny ukazovateľa Čisté výnosy z výberu mýta (2023-2032)</t>
  </si>
  <si>
    <t>Porovnanie zmeny ukazovateľa Ročné priemerné čisté výnosy z 1 km VÚC</t>
  </si>
  <si>
    <t>zmena o x %</t>
  </si>
  <si>
    <t>Tab. 50 - Navrhovaný rozsah VÚC, alternatíva 3 – rozšírenie spoplatnenia na ostatné cesty I. triedy vrátane intravilánov obcí.</t>
  </si>
  <si>
    <t xml:space="preserve">Maximálne celkové výdavky na zabezpečenie výberu mýta pri priemernej nákladovosti 25 %  </t>
  </si>
  <si>
    <t>Spolu diskontované výnosy, diskontná sadzba 4,0 %</t>
  </si>
  <si>
    <t>Tab. 47 - Navrhovaný rozsah VÚC, alternatíva 1 - základná</t>
  </si>
  <si>
    <t>Tab. 49 – Cieľová a medzná hodnota nákladovej výnosnosti pre projekt ETC, alternatíva 1 - základná</t>
  </si>
  <si>
    <t>Tab. 50 - Navrhovaný rozsah VÚC, alternatíva 2 – rozšírenie spoplatnenia na ostatné cesty I. triedy</t>
  </si>
  <si>
    <t>Tab. 51 – Cieľová a medzná hodnota nákladovej výnosnosti pre projekt ETC, alternatíva 2 – rozšírená na cesty I. triedy</t>
  </si>
  <si>
    <t>Tab. 53 – Cieľová a medzná hodnota nákladovej výnosnosti pre projekt ETC, alternatíva 3 – rozšírenie spoplatnenia na ostatné cesty I. triedy vrátane intravilánov obcí.</t>
  </si>
  <si>
    <t>Alternatíva 4 - Rozšírená na cesty I. triedy a vybrané úseky ciest II. a III. triedy vr. intravilánov obcí</t>
  </si>
  <si>
    <t>Vybrané úseky ciest II. triedy, vrátane intravilánov obcí</t>
  </si>
  <si>
    <t>Vybrané úseky ciest III. triedy, vrátane intravilánov obcí</t>
  </si>
  <si>
    <t>Alternatíva 4
Všetky cesty
I. tr. + vybrané cesty II. a III. tr.</t>
  </si>
  <si>
    <t>Tab. 56 - Navrhovaný rozsah VÚC, dopravné výkony a výnosy z výberu mýta za roky 2023 – 2032, alternatíva 4 – rozšírenie spoplatnenia na všetky cesty I. triedy, vybrané úseky ciest II. a III. triedy vrátane intravilánov obcí.</t>
  </si>
  <si>
    <t>Tab.65- Porovnanie výsledkov hodnotenia alternatív podľa rozsahu spoplatnenia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</si>
</sst>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"/>
    <numFmt numFmtId="166" formatCode="0.0%"/>
  </numFmts>
  <fonts count="10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9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i/>
      <sz val="8"/>
      <color theme="4" tint="-0.249977111117893"/>
      <name val="Arial Narrow"/>
      <family val="2"/>
      <charset val="238"/>
    </font>
    <font>
      <i/>
      <sz val="9"/>
      <color rgb="FF44546A"/>
      <name val="Arial"/>
      <family val="2"/>
      <charset val="238"/>
    </font>
    <font>
      <i/>
      <sz val="8"/>
      <color theme="4" tint="-0.249977111117893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36">
    <xf numFmtId="0" fontId="0" fillId="0" borderId="0" xfId="0"/>
    <xf numFmtId="0" fontId="2" fillId="0" borderId="1" xfId="2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3" fillId="2" borderId="2" xfId="0" applyFont="1" applyFill="1" applyBorder="1" applyAlignment="1">
      <alignment horizontal="center" vertical="center" wrapText="1"/>
    </xf>
    <xf numFmtId="3" fontId="8" fillId="0" borderId="3" xfId="0" applyNumberFormat="1" applyFont="1" applyBorder="1"/>
    <xf numFmtId="164" fontId="8" fillId="0" borderId="3" xfId="0" applyNumberFormat="1" applyFont="1" applyBorder="1"/>
    <xf numFmtId="165" fontId="8" fillId="0" borderId="3" xfId="0" applyNumberFormat="1" applyFont="1" applyBorder="1"/>
    <xf numFmtId="3" fontId="4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3" fontId="3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3" fontId="4" fillId="0" borderId="4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8" fillId="0" borderId="3" xfId="0" applyNumberFormat="1" applyFont="1" applyBorder="1" applyAlignment="1">
      <alignment horizontal="center"/>
    </xf>
    <xf numFmtId="3" fontId="9" fillId="0" borderId="0" xfId="0" applyNumberFormat="1" applyFont="1" applyFill="1" applyBorder="1"/>
    <xf numFmtId="166" fontId="8" fillId="0" borderId="3" xfId="1" applyNumberFormat="1" applyFont="1" applyBorder="1"/>
    <xf numFmtId="0" fontId="3" fillId="0" borderId="7" xfId="0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</cellXfs>
  <cellStyles count="3">
    <cellStyle name="Heading 2" xfId="2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Odhadované č</a:t>
            </a:r>
            <a:r>
              <a:rPr lang="en-US" sz="1200"/>
              <a:t>isté </a:t>
            </a:r>
            <a:r>
              <a:rPr lang="cs-CZ" sz="1200"/>
              <a:t>výnosy</a:t>
            </a:r>
            <a:r>
              <a:rPr lang="en-US" sz="1200"/>
              <a:t> </a:t>
            </a:r>
            <a:r>
              <a:rPr lang="cs-CZ" sz="1200"/>
              <a:t/>
            </a:r>
            <a:br>
              <a:rPr lang="cs-CZ" sz="1200"/>
            </a:br>
            <a:r>
              <a:rPr lang="en-US" sz="1200"/>
              <a:t>z výberu mýta (2023-2032)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Porovnanie!$A$9</c:f>
              <c:strCache>
                <c:ptCount val="1"/>
                <c:pt idx="0">
                  <c:v>Čisté výnosy z výberu mýta (2023-2032)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780C-48C3-BF90-621A97AD5CBE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780C-48C3-BF90-621A97AD5CBE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780C-48C3-BF90-621A97AD5CBE}"/>
              </c:ext>
            </c:extLst>
          </c:dPt>
          <c:dPt>
            <c:idx val="3"/>
            <c:invertIfNegative val="0"/>
            <c:bubble3D val="0"/>
            <c:spPr>
              <a:pattFill prst="narHorz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4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7-58F5-4CF8-82F0-7EB58A9112B5}"/>
              </c:ext>
            </c:extLst>
          </c:dPt>
          <c:cat>
            <c:strRef>
              <c:f>Porovnanie!$C$4:$F$4</c:f>
              <c:strCache>
                <c:ptCount val="4"/>
                <c:pt idx="0">
                  <c:v>Alternatíva 1
Základná</c:v>
                </c:pt>
                <c:pt idx="1">
                  <c:v>Alternatíva 2
Rozšírená</c:v>
                </c:pt>
                <c:pt idx="2">
                  <c:v>Alternatíva 3
Všetky cesty
I. triedy</c:v>
                </c:pt>
                <c:pt idx="3">
                  <c:v>Alternatíva 4
Všetky cesty
I. tr. + vybrané cesty II. a III. tr.</c:v>
                </c:pt>
              </c:strCache>
            </c:strRef>
          </c:cat>
          <c:val>
            <c:numRef>
              <c:f>Porovnanie!$C$9:$F$9</c:f>
              <c:numCache>
                <c:formatCode>#\ ##0.0</c:formatCode>
                <c:ptCount val="4"/>
                <c:pt idx="0">
                  <c:v>2161126.5625823806</c:v>
                </c:pt>
                <c:pt idx="1">
                  <c:v>2222653.2747857822</c:v>
                </c:pt>
                <c:pt idx="2">
                  <c:v>2472084.6854393384</c:v>
                </c:pt>
                <c:pt idx="3">
                  <c:v>2591303.5469888495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46-4775-887A-35699A634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64735184"/>
        <c:axId val="764735840"/>
      </c:barChart>
      <c:catAx>
        <c:axId val="76473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4735840"/>
        <c:crosses val="autoZero"/>
        <c:auto val="1"/>
        <c:lblAlgn val="ctr"/>
        <c:lblOffset val="100"/>
        <c:noMultiLvlLbl val="0"/>
      </c:catAx>
      <c:valAx>
        <c:axId val="76473584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[mld. Eur]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4735184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priemerné </a:t>
            </a:r>
            <a:r>
              <a:rPr lang="en-US" sz="1200" b="1" i="0" u="none" strike="noStrike" cap="all" baseline="0">
                <a:effectLst/>
              </a:rPr>
              <a:t>Ročné</a:t>
            </a:r>
            <a:r>
              <a:rPr lang="cs-CZ" sz="1200" b="1" i="0" u="none" strike="noStrike" cap="all" baseline="0">
                <a:effectLst/>
              </a:rPr>
              <a:t> čisté </a:t>
            </a:r>
            <a:r>
              <a:rPr lang="cs-CZ" sz="1200"/>
              <a:t>výnosy</a:t>
            </a:r>
            <a:r>
              <a:rPr lang="en-US" sz="1200"/>
              <a:t> </a:t>
            </a:r>
            <a:r>
              <a:rPr lang="cs-CZ" sz="1200"/>
              <a:t/>
            </a:r>
            <a:br>
              <a:rPr lang="cs-CZ" sz="1200"/>
            </a:br>
            <a:r>
              <a:rPr lang="en-US" sz="1200"/>
              <a:t>na 1 km VÚC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Porovnanie!$A$10</c:f>
              <c:strCache>
                <c:ptCount val="1"/>
                <c:pt idx="0">
                  <c:v>Ročné priemerné čisté výnosy z 1 km VÚC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210E-493A-8EAE-1CF43AE1AE3A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210E-493A-8EAE-1CF43AE1AE3A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210E-493A-8EAE-1CF43AE1AE3A}"/>
              </c:ext>
            </c:extLst>
          </c:dPt>
          <c:dPt>
            <c:idx val="3"/>
            <c:invertIfNegative val="0"/>
            <c:bubble3D val="0"/>
            <c:spPr>
              <a:pattFill prst="narHorz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4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7-8007-4D20-8936-AD231A30B292}"/>
              </c:ext>
            </c:extLst>
          </c:dPt>
          <c:cat>
            <c:strRef>
              <c:f>Porovnanie!$C$4:$F$4</c:f>
              <c:strCache>
                <c:ptCount val="4"/>
                <c:pt idx="0">
                  <c:v>Alternatíva 1
Základná</c:v>
                </c:pt>
                <c:pt idx="1">
                  <c:v>Alternatíva 2
Rozšírená</c:v>
                </c:pt>
                <c:pt idx="2">
                  <c:v>Alternatíva 3
Všetky cesty
I. triedy</c:v>
                </c:pt>
                <c:pt idx="3">
                  <c:v>Alternatíva 4
Všetky cesty
I. tr. + vybrané cesty II. a III. tr.</c:v>
                </c:pt>
              </c:strCache>
            </c:strRef>
          </c:cat>
          <c:val>
            <c:numRef>
              <c:f>Porovnanie!$C$10:$F$10</c:f>
              <c:numCache>
                <c:formatCode>#\ ##0.0</c:formatCode>
                <c:ptCount val="4"/>
                <c:pt idx="0">
                  <c:v>80.60061217008338</c:v>
                </c:pt>
                <c:pt idx="1">
                  <c:v>67.939652559509327</c:v>
                </c:pt>
                <c:pt idx="2">
                  <c:v>51.967904473804801</c:v>
                </c:pt>
                <c:pt idx="3">
                  <c:v>53.201893178120443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10E-493A-8EAE-1CF43AE1A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64735184"/>
        <c:axId val="764735840"/>
      </c:barChart>
      <c:catAx>
        <c:axId val="76473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4735840"/>
        <c:crosses val="autoZero"/>
        <c:auto val="1"/>
        <c:lblAlgn val="ctr"/>
        <c:lblOffset val="100"/>
        <c:noMultiLvlLbl val="0"/>
      </c:catAx>
      <c:valAx>
        <c:axId val="764735840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[tis. Eur]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4735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Stredný </a:t>
            </a:r>
            <a:r>
              <a:rPr lang="en-US" sz="1200"/>
              <a:t>Rozsah spoplatnených VÚC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Porovnanie!$A$5</c:f>
              <c:strCache>
                <c:ptCount val="1"/>
                <c:pt idx="0">
                  <c:v>Rozsah spoplatnených VÚC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995D-46BA-9BA7-2F155391417F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995D-46BA-9BA7-2F155391417F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995D-46BA-9BA7-2F155391417F}"/>
              </c:ext>
            </c:extLst>
          </c:dPt>
          <c:dPt>
            <c:idx val="3"/>
            <c:invertIfNegative val="0"/>
            <c:bubble3D val="0"/>
            <c:spPr>
              <a:pattFill prst="narHorz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4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7-2DD5-4B03-B25B-76585D0B3FD8}"/>
              </c:ext>
            </c:extLst>
          </c:dPt>
          <c:cat>
            <c:strRef>
              <c:f>Porovnanie!$C$4:$F$4</c:f>
              <c:strCache>
                <c:ptCount val="4"/>
                <c:pt idx="0">
                  <c:v>Alternatíva 1
Základná</c:v>
                </c:pt>
                <c:pt idx="1">
                  <c:v>Alternatíva 2
Rozšírená</c:v>
                </c:pt>
                <c:pt idx="2">
                  <c:v>Alternatíva 3
Všetky cesty
I. triedy</c:v>
                </c:pt>
                <c:pt idx="3">
                  <c:v>Alternatíva 4
Všetky cesty
I. tr. + vybrané cesty II. a III. tr.</c:v>
                </c:pt>
              </c:strCache>
            </c:strRef>
          </c:cat>
          <c:val>
            <c:numRef>
              <c:f>Porovnanie!$C$5:$F$5</c:f>
              <c:numCache>
                <c:formatCode>#\ ##0.0</c:formatCode>
                <c:ptCount val="4"/>
                <c:pt idx="0">
                  <c:v>2681.2781000000004</c:v>
                </c:pt>
                <c:pt idx="1">
                  <c:v>3271.5111000000006</c:v>
                </c:pt>
                <c:pt idx="2">
                  <c:v>4756.9451000000008</c:v>
                </c:pt>
                <c:pt idx="3">
                  <c:v>4870.6980000000012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95D-46BA-9BA7-2F1553914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64735184"/>
        <c:axId val="764735840"/>
      </c:barChart>
      <c:catAx>
        <c:axId val="76473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4735840"/>
        <c:crosses val="autoZero"/>
        <c:auto val="1"/>
        <c:lblAlgn val="ctr"/>
        <c:lblOffset val="100"/>
        <c:noMultiLvlLbl val="0"/>
      </c:catAx>
      <c:valAx>
        <c:axId val="764735840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[tis. km]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473518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16</xdr:row>
      <xdr:rowOff>4762</xdr:rowOff>
    </xdr:from>
    <xdr:to>
      <xdr:col>1</xdr:col>
      <xdr:colOff>209550</xdr:colOff>
      <xdr:row>32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9</xdr:col>
      <xdr:colOff>238125</xdr:colOff>
      <xdr:row>32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16</xdr:row>
      <xdr:rowOff>0</xdr:rowOff>
    </xdr:from>
    <xdr:to>
      <xdr:col>17</xdr:col>
      <xdr:colOff>304800</xdr:colOff>
      <xdr:row>32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0_Model_pr&#237;jm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2_Cesty_II_a_III_trie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Vyhodnotenie_DV"/>
      <sheetName val="Vyhodnotenie_VPSM"/>
      <sheetName val="Vyhodnotenie_E"/>
      <sheetName val="Vyhodnotenie_TRX"/>
      <sheetName val="Prognóza_1"/>
      <sheetName val="Prognóza_2"/>
      <sheetName val="Prognóza_3"/>
      <sheetName val="Prognóza_4"/>
      <sheetName val="Prognóza_4Ba"/>
      <sheetName val="Výber_mýta_P4"/>
      <sheetName val="Výber_mýta_P4R1i"/>
      <sheetName val="Výber_mýta_P4R1i23"/>
      <sheetName val="Výber_mýta_P4Ba"/>
      <sheetName val="Výber_mýta_P4Ba1O"/>
      <sheetName val="Výber_mýta_P4Ba1Oi"/>
      <sheetName val="Zľavy"/>
      <sheetName val="Dĺžky VÚC"/>
      <sheetName val="Dáta_ETC"/>
      <sheetName val="Sheet4"/>
      <sheetName val="Dáta_CSD2015_C2T"/>
      <sheetName val="Dá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I8">
            <v>459147.75162602362</v>
          </cell>
          <cell r="J8">
            <v>461973.15915781108</v>
          </cell>
          <cell r="K8">
            <v>464053.32941556565</v>
          </cell>
          <cell r="L8">
            <v>468891.45871058141</v>
          </cell>
          <cell r="M8">
            <v>455582.50956433266</v>
          </cell>
          <cell r="N8">
            <v>445049.90825540671</v>
          </cell>
          <cell r="O8">
            <v>412381.90870732826</v>
          </cell>
          <cell r="P8">
            <v>402772.46406642429</v>
          </cell>
          <cell r="Q8">
            <v>370959.51027044788</v>
          </cell>
          <cell r="R8">
            <v>363421.89131214388</v>
          </cell>
          <cell r="S8">
            <v>312946.50133046135</v>
          </cell>
        </row>
        <row r="9">
          <cell r="I9">
            <v>53554.554143999994</v>
          </cell>
          <cell r="J9">
            <v>53929.436023007991</v>
          </cell>
          <cell r="K9">
            <v>54253.012639146036</v>
          </cell>
          <cell r="L9">
            <v>54524.277702341758</v>
          </cell>
          <cell r="M9">
            <v>54742.374813151124</v>
          </cell>
          <cell r="N9">
            <v>54906.601937590574</v>
          </cell>
          <cell r="O9">
            <v>55016.415141465754</v>
          </cell>
          <cell r="P9">
            <v>55071.431556607211</v>
          </cell>
          <cell r="Q9">
            <v>55071.431556607204</v>
          </cell>
          <cell r="R9">
            <v>55016.360125050589</v>
          </cell>
        </row>
        <row r="10">
          <cell r="I10">
            <v>51054.832963599998</v>
          </cell>
          <cell r="J10">
            <v>50013.314371142558</v>
          </cell>
          <cell r="K10">
            <v>48993.042757971249</v>
          </cell>
          <cell r="L10">
            <v>47993.584685708636</v>
          </cell>
          <cell r="M10">
            <v>47014.515558120183</v>
          </cell>
          <cell r="N10">
            <v>46055.419440734535</v>
          </cell>
          <cell r="O10">
            <v>45115.888884143555</v>
          </cell>
          <cell r="P10">
            <v>44195.524750907025</v>
          </cell>
          <cell r="Q10">
            <v>43293.936045988521</v>
          </cell>
          <cell r="R10">
            <v>42410.739750650355</v>
          </cell>
        </row>
        <row r="13">
          <cell r="I13">
            <v>725289.81932659319</v>
          </cell>
          <cell r="J13">
            <v>736096.63763455942</v>
          </cell>
          <cell r="K13">
            <v>752169.45924256963</v>
          </cell>
          <cell r="L13">
            <v>766877.02622483869</v>
          </cell>
          <cell r="M13">
            <v>775082.6104054444</v>
          </cell>
          <cell r="N13">
            <v>793096.53938715043</v>
          </cell>
          <cell r="O13">
            <v>799362.00204830896</v>
          </cell>
          <cell r="P13">
            <v>806049.03256822506</v>
          </cell>
          <cell r="Q13">
            <v>815778.42933347251</v>
          </cell>
          <cell r="R13">
            <v>818796.80952200643</v>
          </cell>
        </row>
        <row r="14">
          <cell r="I14">
            <v>227549.40575852297</v>
          </cell>
          <cell r="J14">
            <v>239997.58434737733</v>
          </cell>
          <cell r="K14">
            <v>248550.91826376866</v>
          </cell>
          <cell r="L14">
            <v>262632.36265755876</v>
          </cell>
          <cell r="M14">
            <v>288385.04321966111</v>
          </cell>
          <cell r="N14">
            <v>302832.09173468541</v>
          </cell>
          <cell r="O14">
            <v>353657.70518115786</v>
          </cell>
          <cell r="P14">
            <v>375013.8273008503</v>
          </cell>
          <cell r="Q14">
            <v>409181.98626222304</v>
          </cell>
          <cell r="R14">
            <v>423319.78728755633</v>
          </cell>
        </row>
      </sheetData>
      <sheetData sheetId="10"/>
      <sheetData sheetId="11">
        <row r="6">
          <cell r="I6">
            <v>29143.00925573902</v>
          </cell>
          <cell r="J6">
            <v>29195.466672399347</v>
          </cell>
          <cell r="K6">
            <v>29245.098965742429</v>
          </cell>
          <cell r="L6">
            <v>29291.891124087615</v>
          </cell>
          <cell r="M6">
            <v>29335.82896077375</v>
          </cell>
          <cell r="N6">
            <v>29376.899121318831</v>
          </cell>
          <cell r="O6">
            <v>29415.089090176549</v>
          </cell>
          <cell r="P6">
            <v>29450.387197084765</v>
          </cell>
          <cell r="Q6">
            <v>29482.782623001556</v>
          </cell>
          <cell r="R6">
            <v>29512.265405624556</v>
          </cell>
        </row>
        <row r="9">
          <cell r="I9">
            <v>7098.723018858519</v>
          </cell>
          <cell r="J9">
            <v>7148.4140799905281</v>
          </cell>
          <cell r="K9">
            <v>7191.3045644704707</v>
          </cell>
          <cell r="L9">
            <v>7227.2610872928217</v>
          </cell>
          <cell r="M9">
            <v>7256.1701316419931</v>
          </cell>
          <cell r="N9">
            <v>7277.9386420369183</v>
          </cell>
          <cell r="O9">
            <v>7292.4945193209924</v>
          </cell>
          <cell r="P9">
            <v>7299.7870138403123</v>
          </cell>
          <cell r="Q9">
            <v>7299.7870138403114</v>
          </cell>
          <cell r="R9">
            <v>7292.4872268264699</v>
          </cell>
        </row>
      </sheetData>
      <sheetData sheetId="12">
        <row r="6">
          <cell r="I6">
            <v>29143.00925573902</v>
          </cell>
          <cell r="J6">
            <v>29195.466672399347</v>
          </cell>
          <cell r="K6">
            <v>29245.098965742429</v>
          </cell>
          <cell r="L6">
            <v>29291.891124087615</v>
          </cell>
          <cell r="M6">
            <v>29335.82896077375</v>
          </cell>
          <cell r="N6">
            <v>29376.899121318831</v>
          </cell>
          <cell r="O6">
            <v>29415.089090176549</v>
          </cell>
          <cell r="P6">
            <v>29450.387197084765</v>
          </cell>
          <cell r="Q6">
            <v>29482.782623001556</v>
          </cell>
          <cell r="R6">
            <v>29512.265405624556</v>
          </cell>
        </row>
      </sheetData>
      <sheetData sheetId="13">
        <row r="8">
          <cell r="I8">
            <v>60860.607760095634</v>
          </cell>
          <cell r="J8">
            <v>61235.1190561775</v>
          </cell>
          <cell r="K8">
            <v>61510.848221098975</v>
          </cell>
          <cell r="L8">
            <v>62152.148299938111</v>
          </cell>
          <cell r="M8">
            <v>60388.030473333485</v>
          </cell>
          <cell r="N8">
            <v>58991.921019054535</v>
          </cell>
          <cell r="O8">
            <v>54661.736890390937</v>
          </cell>
          <cell r="P8">
            <v>53387.993005091987</v>
          </cell>
          <cell r="Q8">
            <v>49171.146258461355</v>
          </cell>
          <cell r="R8">
            <v>48172.025454228286</v>
          </cell>
        </row>
        <row r="10">
          <cell r="I10">
            <v>7472.484800799999</v>
          </cell>
          <cell r="J10">
            <v>7320.0461108636791</v>
          </cell>
          <cell r="K10">
            <v>7170.7171702020596</v>
          </cell>
          <cell r="L10">
            <v>7024.4345399299382</v>
          </cell>
          <cell r="M10">
            <v>6881.1360753153676</v>
          </cell>
          <cell r="N10">
            <v>6740.7608993789345</v>
          </cell>
          <cell r="O10">
            <v>6603.249377031605</v>
          </cell>
          <cell r="P10">
            <v>6468.5430897401602</v>
          </cell>
          <cell r="Q10">
            <v>6336.5848107094607</v>
          </cell>
          <cell r="R10">
            <v>6207.318480570988</v>
          </cell>
        </row>
        <row r="13">
          <cell r="I13">
            <v>127620.56023947686</v>
          </cell>
          <cell r="J13">
            <v>129522.10658704507</v>
          </cell>
          <cell r="K13">
            <v>132350.24844645779</v>
          </cell>
          <cell r="L13">
            <v>134938.16280568531</v>
          </cell>
          <cell r="M13">
            <v>136382.00114770612</v>
          </cell>
          <cell r="N13">
            <v>139551.6964164112</v>
          </cell>
          <cell r="O13">
            <v>140654.15481810085</v>
          </cell>
          <cell r="P13">
            <v>141830.79146534146</v>
          </cell>
          <cell r="Q13">
            <v>143542.75685198631</v>
          </cell>
          <cell r="R13">
            <v>144073.86505233869</v>
          </cell>
        </row>
        <row r="14">
          <cell r="I14">
            <v>38755.209208837303</v>
          </cell>
          <cell r="J14">
            <v>40875.32797544916</v>
          </cell>
          <cell r="K14">
            <v>42332.094009435488</v>
          </cell>
          <cell r="L14">
            <v>44730.383390261537</v>
          </cell>
          <cell r="M14">
            <v>49116.46613807488</v>
          </cell>
          <cell r="N14">
            <v>51577.023597162057</v>
          </cell>
          <cell r="O14">
            <v>60233.417472239256</v>
          </cell>
          <cell r="P14">
            <v>63870.697815289146</v>
          </cell>
          <cell r="Q14">
            <v>69690.067654620012</v>
          </cell>
          <cell r="R14">
            <v>72097.955447880857</v>
          </cell>
        </row>
        <row r="17">
          <cell r="I17">
            <v>208655.32367398174</v>
          </cell>
          <cell r="J17">
            <v>204257.68370625537</v>
          </cell>
          <cell r="K17">
            <v>200027.39266649386</v>
          </cell>
          <cell r="L17">
            <v>196665.92013419693</v>
          </cell>
          <cell r="M17">
            <v>192082.62755171978</v>
          </cell>
          <cell r="N17">
            <v>187686.11043479491</v>
          </cell>
          <cell r="O17">
            <v>184184.91034073665</v>
          </cell>
          <cell r="P17">
            <v>179401.48668779482</v>
          </cell>
          <cell r="Q17">
            <v>174568.74043974347</v>
          </cell>
          <cell r="R17">
            <v>168985.45906656381</v>
          </cell>
        </row>
      </sheetData>
      <sheetData sheetId="14">
        <row r="17">
          <cell r="I17">
            <v>214966.06258896037</v>
          </cell>
          <cell r="J17">
            <v>210368.17802104718</v>
          </cell>
          <cell r="K17">
            <v>205938.1208209944</v>
          </cell>
          <cell r="L17">
            <v>202377.72955272871</v>
          </cell>
          <cell r="M17">
            <v>197596.72049037932</v>
          </cell>
          <cell r="N17">
            <v>193004.02891313675</v>
          </cell>
          <cell r="O17">
            <v>189308.52025929288</v>
          </cell>
          <cell r="P17">
            <v>184332.9612344052</v>
          </cell>
          <cell r="Q17">
            <v>179310.54288840733</v>
          </cell>
          <cell r="R17">
            <v>173540.32507253991</v>
          </cell>
        </row>
      </sheetData>
      <sheetData sheetId="15">
        <row r="17">
          <cell r="I17">
            <v>240874.09169802509</v>
          </cell>
          <cell r="J17">
            <v>235324.58529168283</v>
          </cell>
          <cell r="K17">
            <v>229975.46040079798</v>
          </cell>
          <cell r="L17">
            <v>225527.53659420108</v>
          </cell>
          <cell r="M17">
            <v>219889.53948272023</v>
          </cell>
          <cell r="N17">
            <v>214469.44135441579</v>
          </cell>
          <cell r="O17">
            <v>209975.17167992052</v>
          </cell>
          <cell r="P17">
            <v>204228.58758280173</v>
          </cell>
          <cell r="Q17">
            <v>198461.99628973397</v>
          </cell>
          <cell r="R17">
            <v>191973.59897131685</v>
          </cell>
        </row>
      </sheetData>
      <sheetData sheetId="16"/>
      <sheetData sheetId="17">
        <row r="72">
          <cell r="G72">
            <v>304.39200000000005</v>
          </cell>
          <cell r="H72">
            <v>317.89200000000005</v>
          </cell>
          <cell r="I72">
            <v>322.29200000000003</v>
          </cell>
          <cell r="J72">
            <v>340.89200000000005</v>
          </cell>
          <cell r="K72">
            <v>388.04200000000003</v>
          </cell>
          <cell r="L72">
            <v>408.35200000000003</v>
          </cell>
          <cell r="M72">
            <v>516.60200000000009</v>
          </cell>
          <cell r="N72">
            <v>554.52200000000005</v>
          </cell>
          <cell r="O72">
            <v>624.97200000000009</v>
          </cell>
          <cell r="P72">
            <v>648.78200000000004</v>
          </cell>
        </row>
        <row r="73">
          <cell r="G73">
            <v>444.76599999999985</v>
          </cell>
          <cell r="H73">
            <v>447.76599999999985</v>
          </cell>
          <cell r="I73">
            <v>465.76599999999985</v>
          </cell>
          <cell r="J73">
            <v>486.76599999999985</v>
          </cell>
          <cell r="K73">
            <v>506.76599999999985</v>
          </cell>
          <cell r="L73">
            <v>523.46599999999989</v>
          </cell>
          <cell r="M73">
            <v>595.46599999999989</v>
          </cell>
          <cell r="N73">
            <v>617.46599999999989</v>
          </cell>
          <cell r="O73">
            <v>665.46599999999989</v>
          </cell>
          <cell r="P73">
            <v>667.46599999999989</v>
          </cell>
        </row>
        <row r="75">
          <cell r="G75">
            <v>1183.0240000000013</v>
          </cell>
          <cell r="H75">
            <v>1180.0240000000013</v>
          </cell>
          <cell r="I75">
            <v>1167.7540000000013</v>
          </cell>
          <cell r="J75">
            <v>1173.6370000000013</v>
          </cell>
          <cell r="K75">
            <v>1153.6370000000013</v>
          </cell>
          <cell r="L75">
            <v>1144.7370000000012</v>
          </cell>
          <cell r="M75">
            <v>1091.7370000000012</v>
          </cell>
          <cell r="N75">
            <v>1079.2370000000012</v>
          </cell>
          <cell r="O75">
            <v>1031.2370000000012</v>
          </cell>
          <cell r="P75">
            <v>1029.2370000000012</v>
          </cell>
        </row>
        <row r="77">
          <cell r="F77">
            <v>590.2330000000004</v>
          </cell>
          <cell r="G77">
            <v>590.2330000000004</v>
          </cell>
          <cell r="H77">
            <v>590.2330000000004</v>
          </cell>
          <cell r="I77">
            <v>590.2330000000004</v>
          </cell>
          <cell r="J77">
            <v>590.2330000000004</v>
          </cell>
          <cell r="K77">
            <v>590.2330000000004</v>
          </cell>
          <cell r="L77">
            <v>590.2330000000004</v>
          </cell>
          <cell r="M77">
            <v>590.2330000000004</v>
          </cell>
          <cell r="N77">
            <v>590.2330000000004</v>
          </cell>
          <cell r="O77">
            <v>590.2330000000004</v>
          </cell>
          <cell r="P77">
            <v>590.2330000000004</v>
          </cell>
        </row>
        <row r="78">
          <cell r="G78">
            <v>1485.4340000000002</v>
          </cell>
          <cell r="H78">
            <v>1485.4340000000002</v>
          </cell>
          <cell r="I78">
            <v>1485.4340000000002</v>
          </cell>
          <cell r="J78">
            <v>1485.4340000000002</v>
          </cell>
          <cell r="K78">
            <v>1485.4340000000002</v>
          </cell>
          <cell r="L78">
            <v>1485.4340000000002</v>
          </cell>
          <cell r="M78">
            <v>1485.4340000000002</v>
          </cell>
          <cell r="N78">
            <v>1485.4340000000002</v>
          </cell>
          <cell r="O78">
            <v>1485.4340000000002</v>
          </cell>
          <cell r="P78">
            <v>1485.4340000000002</v>
          </cell>
        </row>
        <row r="82">
          <cell r="G82">
            <v>534.99199999999996</v>
          </cell>
          <cell r="H82">
            <v>534.99199999999996</v>
          </cell>
          <cell r="I82">
            <v>549.91199999999992</v>
          </cell>
          <cell r="J82">
            <v>563.42199999999991</v>
          </cell>
          <cell r="K82">
            <v>563.42199999999991</v>
          </cell>
          <cell r="L82">
            <v>589.22199999999987</v>
          </cell>
          <cell r="M82">
            <v>589.22199999999987</v>
          </cell>
          <cell r="N82">
            <v>592.79199999999992</v>
          </cell>
          <cell r="O82">
            <v>606.32199999999989</v>
          </cell>
          <cell r="P82">
            <v>606.32199999999989</v>
          </cell>
        </row>
      </sheetData>
      <sheetData sheetId="18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nóza_výberu_mýta"/>
      <sheetName val="C2T_vyhodnotenie_s_intravil"/>
      <sheetName val="C2T_vyhodnotenie_bez_intravil"/>
      <sheetName val="Segmenty"/>
      <sheetName val="Prehliadač_ciest"/>
      <sheetName val="Analýza_C2T"/>
      <sheetName val="Dáta_CSD2015_C2T"/>
      <sheetName val="C3T_vyhodnotenie"/>
      <sheetName val="C3T_mýtne_úseky"/>
      <sheetName val="Dáta_SD2015_C3T"/>
      <sheetName val="Parametre"/>
    </sheetNames>
    <sheetDataSet>
      <sheetData sheetId="0">
        <row r="10">
          <cell r="K10">
            <v>100887.53750047997</v>
          </cell>
          <cell r="L10">
            <v>101139.75634423117</v>
          </cell>
          <cell r="M10">
            <v>101342.03585691963</v>
          </cell>
          <cell r="N10">
            <v>101494.04891070501</v>
          </cell>
          <cell r="O10">
            <v>101595.5429596157</v>
          </cell>
          <cell r="P10">
            <v>101646.34073109551</v>
          </cell>
          <cell r="Q10">
            <v>101646.34073109551</v>
          </cell>
          <cell r="R10">
            <v>101595.51756072996</v>
          </cell>
          <cell r="S10">
            <v>101493.92204316924</v>
          </cell>
          <cell r="T10">
            <v>101341.68116010448</v>
          </cell>
        </row>
        <row r="11">
          <cell r="K11">
            <v>13372.769061710989</v>
          </cell>
          <cell r="L11">
            <v>13406.200984365267</v>
          </cell>
          <cell r="M11">
            <v>13433.013386333996</v>
          </cell>
          <cell r="N11">
            <v>13453.162906413498</v>
          </cell>
          <cell r="O11">
            <v>13466.616069319911</v>
          </cell>
          <cell r="P11">
            <v>13473.349377354571</v>
          </cell>
          <cell r="Q11">
            <v>13473.349377354571</v>
          </cell>
          <cell r="R11">
            <v>13466.612702665892</v>
          </cell>
          <cell r="S11">
            <v>13453.146089963227</v>
          </cell>
          <cell r="T11">
            <v>13432.966370828282</v>
          </cell>
        </row>
        <row r="15">
          <cell r="K15">
            <v>4353.5630603722811</v>
          </cell>
          <cell r="L15">
            <v>4374.4601630620673</v>
          </cell>
          <cell r="M15">
            <v>4391.0831116817035</v>
          </cell>
          <cell r="N15">
            <v>4403.3781443944117</v>
          </cell>
          <cell r="O15">
            <v>4411.3042250543222</v>
          </cell>
          <cell r="P15">
            <v>4414.833268434365</v>
          </cell>
          <cell r="Q15">
            <v>4413.9503017806774</v>
          </cell>
          <cell r="R15">
            <v>4408.6535614185404</v>
          </cell>
          <cell r="S15">
            <v>4398.9545235834194</v>
          </cell>
          <cell r="T15">
            <v>4384.8778691079524</v>
          </cell>
        </row>
        <row r="16">
          <cell r="K16">
            <v>577.07021941810478</v>
          </cell>
          <cell r="L16">
            <v>579.84015647131162</v>
          </cell>
          <cell r="M16">
            <v>582.04354906590265</v>
          </cell>
          <cell r="N16">
            <v>583.67327100328714</v>
          </cell>
          <cell r="O16">
            <v>584.72388289109313</v>
          </cell>
          <cell r="P16">
            <v>585.19166199740584</v>
          </cell>
          <cell r="Q16">
            <v>585.07462366500624</v>
          </cell>
          <cell r="R16">
            <v>584.37253411660822</v>
          </cell>
          <cell r="S16">
            <v>583.08691454155166</v>
          </cell>
          <cell r="T16">
            <v>581.22103641501872</v>
          </cell>
        </row>
        <row r="22">
          <cell r="K22">
            <v>12401.356324968257</v>
          </cell>
          <cell r="L22">
            <v>11955.326583101272</v>
          </cell>
          <cell r="M22">
            <v>11519.355197980822</v>
          </cell>
          <cell r="N22">
            <v>11093.515526306897</v>
          </cell>
          <cell r="O22">
            <v>10677.86352904297</v>
          </cell>
          <cell r="P22">
            <v>10272.438234072897</v>
          </cell>
          <cell r="Q22">
            <v>9877.262226259425</v>
          </cell>
          <cell r="R22">
            <v>9492.3421626705367</v>
          </cell>
          <cell r="S22">
            <v>9117.6693107052997</v>
          </cell>
          <cell r="T22">
            <v>8753.2201068262693</v>
          </cell>
        </row>
      </sheetData>
      <sheetData sheetId="1">
        <row r="7">
          <cell r="M7">
            <v>315.75200000000001</v>
          </cell>
        </row>
      </sheetData>
      <sheetData sheetId="2"/>
      <sheetData sheetId="3"/>
      <sheetData sheetId="4"/>
      <sheetData sheetId="5"/>
      <sheetData sheetId="6"/>
      <sheetData sheetId="7">
        <row r="5">
          <cell r="K5">
            <v>12.105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4"/>
  <sheetViews>
    <sheetView tabSelected="1" zoomScale="90" zoomScaleNormal="90" workbookViewId="0">
      <selection activeCell="W16" sqref="W16"/>
    </sheetView>
  </sheetViews>
  <sheetFormatPr defaultRowHeight="12.75" x14ac:dyDescent="0.2"/>
  <cols>
    <col min="1" max="1" width="46.85546875" customWidth="1"/>
    <col min="2" max="2" width="12.28515625" customWidth="1"/>
    <col min="3" max="3" width="11.85546875" customWidth="1"/>
    <col min="4" max="4" width="14.42578125" customWidth="1"/>
    <col min="5" max="5" width="13.85546875" customWidth="1"/>
    <col min="8" max="8" width="49.85546875" customWidth="1"/>
    <col min="9" max="9" width="12.28515625" customWidth="1"/>
    <col min="11" max="11" width="13.28515625" customWidth="1"/>
    <col min="12" max="12" width="13.5703125" customWidth="1"/>
    <col min="15" max="15" width="50.42578125" customWidth="1"/>
    <col min="16" max="16" width="12.42578125" customWidth="1"/>
    <col min="18" max="18" width="11.7109375" customWidth="1"/>
    <col min="19" max="19" width="14.28515625" customWidth="1"/>
    <col min="22" max="22" width="50.42578125" customWidth="1"/>
    <col min="23" max="23" width="12.42578125" customWidth="1"/>
    <col min="25" max="25" width="11.7109375" customWidth="1"/>
    <col min="26" max="26" width="14.28515625" customWidth="1"/>
    <col min="29" max="29" width="10.85546875" bestFit="1" customWidth="1"/>
    <col min="33" max="33" width="10.5703125" customWidth="1"/>
  </cols>
  <sheetData>
    <row r="2" spans="1:26" ht="18" thickBot="1" x14ac:dyDescent="0.35">
      <c r="A2" s="1" t="s">
        <v>5</v>
      </c>
      <c r="H2" s="1" t="s">
        <v>18</v>
      </c>
      <c r="O2" s="1" t="s">
        <v>17</v>
      </c>
      <c r="V2" s="1" t="s">
        <v>63</v>
      </c>
    </row>
    <row r="3" spans="1:26" ht="13.5" thickTop="1" x14ac:dyDescent="0.2"/>
    <row r="5" spans="1:26" ht="48" x14ac:dyDescent="0.2">
      <c r="A5" s="3" t="s">
        <v>58</v>
      </c>
      <c r="H5" s="3" t="s">
        <v>60</v>
      </c>
      <c r="O5" s="3" t="s">
        <v>55</v>
      </c>
      <c r="V5" s="3" t="s">
        <v>67</v>
      </c>
    </row>
    <row r="6" spans="1:26" ht="54" x14ac:dyDescent="0.2">
      <c r="A6" s="19" t="s">
        <v>0</v>
      </c>
      <c r="B6" s="20" t="s">
        <v>38</v>
      </c>
      <c r="C6" s="20" t="s">
        <v>36</v>
      </c>
      <c r="D6" s="20" t="s">
        <v>37</v>
      </c>
      <c r="E6" s="20" t="s">
        <v>42</v>
      </c>
      <c r="H6" s="19" t="s">
        <v>0</v>
      </c>
      <c r="I6" s="20" t="s">
        <v>38</v>
      </c>
      <c r="J6" s="20" t="s">
        <v>36</v>
      </c>
      <c r="K6" s="20" t="s">
        <v>37</v>
      </c>
      <c r="L6" s="20" t="s">
        <v>42</v>
      </c>
      <c r="O6" s="19" t="s">
        <v>0</v>
      </c>
      <c r="P6" s="20" t="s">
        <v>38</v>
      </c>
      <c r="Q6" s="20" t="s">
        <v>36</v>
      </c>
      <c r="R6" s="20" t="s">
        <v>37</v>
      </c>
      <c r="S6" s="20" t="s">
        <v>42</v>
      </c>
      <c r="V6" s="19" t="s">
        <v>0</v>
      </c>
      <c r="W6" s="20" t="s">
        <v>38</v>
      </c>
      <c r="X6" s="20" t="s">
        <v>36</v>
      </c>
      <c r="Y6" s="20" t="s">
        <v>37</v>
      </c>
      <c r="Z6" s="20" t="s">
        <v>42</v>
      </c>
    </row>
    <row r="7" spans="1:26" ht="13.5" x14ac:dyDescent="0.2">
      <c r="A7" s="17"/>
      <c r="B7" s="18" t="s">
        <v>1</v>
      </c>
      <c r="C7" s="18" t="s">
        <v>1</v>
      </c>
      <c r="D7" s="18" t="s">
        <v>41</v>
      </c>
      <c r="E7" s="18" t="s">
        <v>6</v>
      </c>
      <c r="H7" s="17"/>
      <c r="I7" s="18" t="s">
        <v>1</v>
      </c>
      <c r="J7" s="18" t="s">
        <v>1</v>
      </c>
      <c r="K7" s="18" t="s">
        <v>41</v>
      </c>
      <c r="L7" s="18" t="s">
        <v>6</v>
      </c>
      <c r="O7" s="17"/>
      <c r="P7" s="18" t="s">
        <v>1</v>
      </c>
      <c r="Q7" s="18" t="s">
        <v>1</v>
      </c>
      <c r="R7" s="18" t="s">
        <v>41</v>
      </c>
      <c r="S7" s="18" t="s">
        <v>6</v>
      </c>
      <c r="V7" s="17"/>
      <c r="W7" s="18" t="s">
        <v>1</v>
      </c>
      <c r="X7" s="18" t="s">
        <v>1</v>
      </c>
      <c r="Y7" s="18" t="s">
        <v>41</v>
      </c>
      <c r="Z7" s="18" t="s">
        <v>6</v>
      </c>
    </row>
    <row r="8" spans="1:26" ht="13.5" x14ac:dyDescent="0.2">
      <c r="A8" s="11" t="s">
        <v>7</v>
      </c>
      <c r="B8" s="15">
        <f>'[1]Dĺžky VÚC'!$G$82</f>
        <v>534.99199999999996</v>
      </c>
      <c r="C8" s="15">
        <f>SUM('[1]Dĺžky VÚC'!$G$82:$P$82)/10</f>
        <v>573.0619999999999</v>
      </c>
      <c r="D8" s="12">
        <f>SUM([1]Prognóza_4Ba!$I$13:$R$13)/10</f>
        <v>778859.83656931692</v>
      </c>
      <c r="E8" s="12">
        <f>SUM([1]Výber_mýta_P4Ba!$I$13:$R$13)</f>
        <v>1370466.3438305496</v>
      </c>
      <c r="H8" s="11" t="s">
        <v>7</v>
      </c>
      <c r="I8" s="15">
        <f>'[1]Dĺžky VÚC'!$G$82</f>
        <v>534.99199999999996</v>
      </c>
      <c r="J8" s="15">
        <f>SUM('[1]Dĺžky VÚC'!$G$82:$P$82)/10</f>
        <v>573.0619999999999</v>
      </c>
      <c r="K8" s="12">
        <f>SUM([1]Prognóza_4Ba!$I$13:$R$13)/10</f>
        <v>778859.83656931692</v>
      </c>
      <c r="L8" s="12">
        <f>SUM([1]Výber_mýta_P4Ba!$I$13:$R$13)</f>
        <v>1370466.3438305496</v>
      </c>
      <c r="O8" s="11" t="s">
        <v>7</v>
      </c>
      <c r="P8" s="15">
        <f>'[1]Dĺžky VÚC'!$G$82</f>
        <v>534.99199999999996</v>
      </c>
      <c r="Q8" s="15">
        <f>SUM('[1]Dĺžky VÚC'!$G$82:$P$82)/10</f>
        <v>573.0619999999999</v>
      </c>
      <c r="R8" s="12">
        <f>SUM([1]Prognóza_4Ba!$I$13:$R$13)/10</f>
        <v>778859.83656931692</v>
      </c>
      <c r="S8" s="12">
        <f>SUM([1]Výber_mýta_P4Ba!$I$13:$R$13)</f>
        <v>1370466.3438305496</v>
      </c>
      <c r="V8" s="11" t="s">
        <v>7</v>
      </c>
      <c r="W8" s="15">
        <f>'[1]Dĺžky VÚC'!$G$82</f>
        <v>534.99199999999996</v>
      </c>
      <c r="X8" s="15">
        <f>SUM('[1]Dĺžky VÚC'!$G$82:$P$82)/10</f>
        <v>573.0619999999999</v>
      </c>
      <c r="Y8" s="12">
        <f>SUM([1]Prognóza_4Ba!$I$13:$R$13)/10</f>
        <v>778859.83656931692</v>
      </c>
      <c r="Z8" s="12">
        <f>SUM([1]Výber_mýta_P4Ba!$I$13:$R$13)</f>
        <v>1370466.3438305496</v>
      </c>
    </row>
    <row r="9" spans="1:26" ht="13.5" x14ac:dyDescent="0.2">
      <c r="A9" s="11" t="s">
        <v>2</v>
      </c>
      <c r="B9" s="15">
        <f>'[1]Dĺžky VÚC'!$G$72</f>
        <v>304.39200000000005</v>
      </c>
      <c r="C9" s="15">
        <f>SUM('[1]Dĺžky VÚC'!$G$72:$P$72)/10</f>
        <v>442.67399999999998</v>
      </c>
      <c r="D9" s="12">
        <f>SUM([1]Prognóza_4Ba!$I$14:$R$14)/10</f>
        <v>313112.07120133622</v>
      </c>
      <c r="E9" s="12">
        <f>SUM([1]Výber_mýta_P4Ba!$I$14:$R$14)</f>
        <v>533278.64270924975</v>
      </c>
      <c r="H9" s="11" t="s">
        <v>2</v>
      </c>
      <c r="I9" s="15">
        <f>'[1]Dĺžky VÚC'!$G$72</f>
        <v>304.39200000000005</v>
      </c>
      <c r="J9" s="15">
        <f>SUM('[1]Dĺžky VÚC'!$G$72:$P$72)/10</f>
        <v>442.67399999999998</v>
      </c>
      <c r="K9" s="12">
        <f>SUM([1]Prognóza_4Ba!$I$14:$R$14)/10</f>
        <v>313112.07120133622</v>
      </c>
      <c r="L9" s="12">
        <f>SUM([1]Výber_mýta_P4Ba!$I$14:$R$14)</f>
        <v>533278.64270924975</v>
      </c>
      <c r="O9" s="11" t="s">
        <v>2</v>
      </c>
      <c r="P9" s="15">
        <f>'[1]Dĺžky VÚC'!$G$72</f>
        <v>304.39200000000005</v>
      </c>
      <c r="Q9" s="15">
        <f>SUM('[1]Dĺžky VÚC'!$G$72:$P$72)/10</f>
        <v>442.67399999999998</v>
      </c>
      <c r="R9" s="12">
        <f>SUM([1]Prognóza_4Ba!$I$14:$R$14)/10</f>
        <v>313112.07120133622</v>
      </c>
      <c r="S9" s="12">
        <f>SUM([1]Výber_mýta_P4Ba!$I$14:$R$14)</f>
        <v>533278.64270924975</v>
      </c>
      <c r="V9" s="11" t="s">
        <v>2</v>
      </c>
      <c r="W9" s="15">
        <f>'[1]Dĺžky VÚC'!$G$72</f>
        <v>304.39200000000005</v>
      </c>
      <c r="X9" s="15">
        <f>SUM('[1]Dĺžky VÚC'!$G$72:$P$72)/10</f>
        <v>442.67399999999998</v>
      </c>
      <c r="Y9" s="12">
        <f>SUM([1]Prognóza_4Ba!$I$14:$R$14)/10</f>
        <v>313112.07120133622</v>
      </c>
      <c r="Z9" s="12">
        <f>SUM([1]Výber_mýta_P4Ba!$I$14:$R$14)</f>
        <v>533278.64270924975</v>
      </c>
    </row>
    <row r="10" spans="1:26" ht="13.5" x14ac:dyDescent="0.2">
      <c r="A10" s="11" t="s">
        <v>3</v>
      </c>
      <c r="B10" s="15">
        <f>'[1]Dĺžky VÚC'!$G$73</f>
        <v>444.76599999999985</v>
      </c>
      <c r="C10" s="15">
        <f>SUM('[1]Dĺžky VÚC'!$G$73:$P$73)/10</f>
        <v>542.11599999999976</v>
      </c>
      <c r="D10" s="12">
        <f>SUM([1]Prognóza_4Ba!$I$10:$R$10)/10</f>
        <v>46614.079920896664</v>
      </c>
      <c r="E10" s="12">
        <f>SUM([1]Výber_mýta_P4Ba!$I$10:$R$10)</f>
        <v>68225.275354542187</v>
      </c>
      <c r="H10" s="11" t="s">
        <v>3</v>
      </c>
      <c r="I10" s="15">
        <f>'[1]Dĺžky VÚC'!$G$73</f>
        <v>444.76599999999985</v>
      </c>
      <c r="J10" s="15">
        <f>SUM('[1]Dĺžky VÚC'!$G$73:$P$73)/10</f>
        <v>542.11599999999976</v>
      </c>
      <c r="K10" s="12">
        <f>SUM([1]Prognóza_4Ba!$I$10:$R$10)/10</f>
        <v>46614.079920896664</v>
      </c>
      <c r="L10" s="12">
        <f>SUM([1]Výber_mýta_P4Ba!$I$10:$R$10)</f>
        <v>68225.275354542187</v>
      </c>
      <c r="O10" s="11" t="s">
        <v>3</v>
      </c>
      <c r="P10" s="15">
        <f>'[1]Dĺžky VÚC'!$G$73</f>
        <v>444.76599999999985</v>
      </c>
      <c r="Q10" s="15">
        <f>SUM('[1]Dĺžky VÚC'!$G$73:$P$73)/10</f>
        <v>542.11599999999976</v>
      </c>
      <c r="R10" s="12">
        <f>SUM([1]Prognóza_4Ba!$I$10:$R$10)/10</f>
        <v>46614.079920896664</v>
      </c>
      <c r="S10" s="12">
        <f>SUM([1]Výber_mýta_P4Ba!$I$10:$R$10)</f>
        <v>68225.275354542187</v>
      </c>
      <c r="V10" s="11" t="s">
        <v>3</v>
      </c>
      <c r="W10" s="15">
        <f>'[1]Dĺžky VÚC'!$G$73</f>
        <v>444.76599999999985</v>
      </c>
      <c r="X10" s="15">
        <f>SUM('[1]Dĺžky VÚC'!$G$73:$P$73)/10</f>
        <v>542.11599999999976</v>
      </c>
      <c r="Y10" s="12">
        <f>SUM([1]Prognóza_4Ba!$I$10:$R$10)/10</f>
        <v>46614.079920896664</v>
      </c>
      <c r="Z10" s="12">
        <f>SUM([1]Výber_mýta_P4Ba!$I$10:$R$10)</f>
        <v>68225.275354542187</v>
      </c>
    </row>
    <row r="11" spans="1:26" ht="13.5" x14ac:dyDescent="0.2">
      <c r="A11" s="11" t="s">
        <v>4</v>
      </c>
      <c r="B11" s="15">
        <f>'[1]Dĺžky VÚC'!$G$75</f>
        <v>1183.0240000000013</v>
      </c>
      <c r="C11" s="15">
        <f>SUM('[1]Dĺžky VÚC'!$G$75:$P$75)/10</f>
        <v>1123.426100000001</v>
      </c>
      <c r="D11" s="12">
        <f>SUM([1]Prognóza_4Ba!$I$8:$S$8)/10</f>
        <v>461718.03924165264</v>
      </c>
      <c r="E11" s="12">
        <f>SUM([1]Výber_mýta_P4Ba!$I$8:$R$8)</f>
        <v>570531.57643787086</v>
      </c>
      <c r="H11" s="11" t="s">
        <v>4</v>
      </c>
      <c r="I11" s="15">
        <f>'[1]Dĺžky VÚC'!$G$75</f>
        <v>1183.0240000000013</v>
      </c>
      <c r="J11" s="15">
        <f>SUM('[1]Dĺžky VÚC'!$G$75:$P$75)/10</f>
        <v>1123.426100000001</v>
      </c>
      <c r="K11" s="12">
        <f>SUM([1]Prognóza_4Ba!$I$8:$S$8)/10</f>
        <v>461718.03924165264</v>
      </c>
      <c r="L11" s="12">
        <f>SUM([1]Výber_mýta_P4Ba!$I$8:$R$8)</f>
        <v>570531.57643787086</v>
      </c>
      <c r="O11" s="11" t="s">
        <v>4</v>
      </c>
      <c r="P11" s="15">
        <f>'[1]Dĺžky VÚC'!$G$75</f>
        <v>1183.0240000000013</v>
      </c>
      <c r="Q11" s="15">
        <f>SUM('[1]Dĺžky VÚC'!$G$75:$P$75)/10</f>
        <v>1123.426100000001</v>
      </c>
      <c r="R11" s="12">
        <f>SUM([1]Prognóza_4Ba!$I$8:$S$8)/10</f>
        <v>461718.03924165264</v>
      </c>
      <c r="S11" s="12">
        <f>SUM([1]Výber_mýta_P4Ba!$I$8:$R$8)</f>
        <v>570531.57643787086</v>
      </c>
      <c r="V11" s="11" t="s">
        <v>4</v>
      </c>
      <c r="W11" s="15">
        <f>'[1]Dĺžky VÚC'!$G$75</f>
        <v>1183.0240000000013</v>
      </c>
      <c r="X11" s="15">
        <f>SUM('[1]Dĺžky VÚC'!$G$75:$P$75)/10</f>
        <v>1123.426100000001</v>
      </c>
      <c r="Y11" s="12">
        <f>SUM([1]Prognóza_4Ba!$I$8:$S$8)/10</f>
        <v>461718.03924165264</v>
      </c>
      <c r="Z11" s="12">
        <f>SUM([1]Výber_mýta_P4Ba!$I$8:$R$8)</f>
        <v>570531.57643787086</v>
      </c>
    </row>
    <row r="12" spans="1:26" ht="13.5" x14ac:dyDescent="0.2">
      <c r="A12" s="11" t="s">
        <v>14</v>
      </c>
      <c r="B12" s="21"/>
      <c r="C12" s="21"/>
      <c r="D12" s="22"/>
      <c r="E12" s="22"/>
      <c r="H12" s="11" t="s">
        <v>14</v>
      </c>
      <c r="I12" s="15">
        <f>'[1]Dĺžky VÚC'!$F$77</f>
        <v>590.2330000000004</v>
      </c>
      <c r="J12" s="15">
        <f>SUM('[1]Dĺžky VÚC'!$G$77:$P$77)/10</f>
        <v>590.23300000000029</v>
      </c>
      <c r="K12" s="12">
        <f>SUM([1]Prognóza_4Ba!$I$9:$R$9)/10</f>
        <v>54608.589563896807</v>
      </c>
      <c r="L12" s="12">
        <f>SUM([1]Výber_mýta_P4R1i!$I$9:$R$9)</f>
        <v>72384.367298119338</v>
      </c>
      <c r="O12" s="11" t="s">
        <v>14</v>
      </c>
      <c r="P12" s="15">
        <f>'[1]Dĺžky VÚC'!$F$77</f>
        <v>590.2330000000004</v>
      </c>
      <c r="Q12" s="15">
        <f>SUM('[1]Dĺžky VÚC'!$G$77:$P$77)/10</f>
        <v>590.23300000000029</v>
      </c>
      <c r="R12" s="12">
        <f>SUM([1]Prognóza_4Ba!$I$9:$R$9)/10</f>
        <v>54608.589563896807</v>
      </c>
      <c r="S12" s="12">
        <f>SUM([1]Výber_mýta_P4R1i!$I$9:$R$9)</f>
        <v>72384.367298119338</v>
      </c>
      <c r="V12" s="11" t="s">
        <v>14</v>
      </c>
      <c r="W12" s="15">
        <f>'[1]Dĺžky VÚC'!$F$77</f>
        <v>590.2330000000004</v>
      </c>
      <c r="X12" s="15">
        <f>SUM('[1]Dĺžky VÚC'!$G$77:$P$77)/10</f>
        <v>590.23300000000029</v>
      </c>
      <c r="Y12" s="12">
        <f>SUM([1]Prognóza_4Ba!$I$9:$R$9)/10</f>
        <v>54608.589563896807</v>
      </c>
      <c r="Z12" s="12">
        <f>SUM([1]Výber_mýta_P4R1i!$I$9:$R$9)</f>
        <v>72384.367298119338</v>
      </c>
    </row>
    <row r="13" spans="1:26" ht="13.5" x14ac:dyDescent="0.2">
      <c r="A13" s="11" t="s">
        <v>19</v>
      </c>
      <c r="B13" s="22"/>
      <c r="C13" s="22"/>
      <c r="D13" s="22"/>
      <c r="E13" s="22"/>
      <c r="H13" s="11" t="s">
        <v>19</v>
      </c>
      <c r="I13" s="22"/>
      <c r="J13" s="22"/>
      <c r="K13" s="22"/>
      <c r="L13" s="22"/>
      <c r="O13" s="11" t="s">
        <v>19</v>
      </c>
      <c r="P13" s="15">
        <f>'[1]Dĺžky VÚC'!$G$78</f>
        <v>1485.4340000000002</v>
      </c>
      <c r="Q13" s="15">
        <f>SUM('[1]Dĺžky VÚC'!$G$78:$P$78)/10</f>
        <v>1485.4340000000004</v>
      </c>
      <c r="R13" s="12">
        <f>SUM([1]Výber_mýta_P4R1i23!$I$6:$R$6)/10</f>
        <v>29344.871841594846</v>
      </c>
      <c r="S13" s="12">
        <f>SUM([1]Výber_mýta_P4R1i!$I$6:$R$6)</f>
        <v>293448.71841594845</v>
      </c>
      <c r="V13" s="11" t="s">
        <v>19</v>
      </c>
      <c r="W13" s="15">
        <f>'[1]Dĺžky VÚC'!$G$78</f>
        <v>1485.4340000000002</v>
      </c>
      <c r="X13" s="15">
        <f>SUM('[1]Dĺžky VÚC'!$G$78:$P$78)/10</f>
        <v>1485.4340000000004</v>
      </c>
      <c r="Y13" s="12">
        <f>SUM([1]Výber_mýta_P4R1i23!$I$6:$R$6)/10</f>
        <v>29344.871841594846</v>
      </c>
      <c r="Z13" s="12">
        <f>SUM([1]Výber_mýta_P4R1i!$I$6:$R$6)</f>
        <v>293448.71841594845</v>
      </c>
    </row>
    <row r="14" spans="1:26" ht="13.5" x14ac:dyDescent="0.2">
      <c r="A14" s="13" t="s">
        <v>8</v>
      </c>
      <c r="B14" s="16">
        <f t="shared" ref="B14" si="0">SUM(B8:B13)</f>
        <v>2467.1740000000009</v>
      </c>
      <c r="C14" s="16">
        <f t="shared" ref="C14" si="1">SUM(C8:C13)</f>
        <v>2681.2781000000004</v>
      </c>
      <c r="D14" s="14">
        <f t="shared" ref="D14" si="2">SUM(D8:D13)</f>
        <v>1600304.0269332025</v>
      </c>
      <c r="E14" s="14">
        <f>SUM(E8:E13)</f>
        <v>2542501.8383322125</v>
      </c>
      <c r="H14" s="13" t="s">
        <v>8</v>
      </c>
      <c r="I14" s="16">
        <f t="shared" ref="I14:K14" si="3">SUM(I8:I13)</f>
        <v>3057.4070000000011</v>
      </c>
      <c r="J14" s="16">
        <f t="shared" si="3"/>
        <v>3271.5111000000006</v>
      </c>
      <c r="K14" s="14">
        <f t="shared" si="3"/>
        <v>1654912.6164970994</v>
      </c>
      <c r="L14" s="14">
        <f>SUM(L8:L13)</f>
        <v>2614886.2056303318</v>
      </c>
      <c r="O14" s="13" t="s">
        <v>8</v>
      </c>
      <c r="P14" s="16">
        <f t="shared" ref="P14" si="4">SUM(P8:P13)</f>
        <v>4542.8410000000013</v>
      </c>
      <c r="Q14" s="16">
        <f t="shared" ref="Q14" si="5">SUM(Q8:Q13)</f>
        <v>4756.9451000000008</v>
      </c>
      <c r="R14" s="14">
        <f t="shared" ref="R14" si="6">SUM(R8:R13)</f>
        <v>1684257.4883386942</v>
      </c>
      <c r="S14" s="14">
        <f>SUM(S8:S13)</f>
        <v>2908334.9240462803</v>
      </c>
      <c r="V14" s="11" t="s">
        <v>64</v>
      </c>
      <c r="W14" s="15">
        <f>[2]C2T_vyhodnotenie_s_intravil!$M$7</f>
        <v>315.75200000000001</v>
      </c>
      <c r="X14" s="15">
        <f>W14</f>
        <v>315.75200000000001</v>
      </c>
      <c r="Y14" s="12">
        <f>AVERAGE([2]Prognóza_výberu_mýta!$K$10:$T$10)</f>
        <v>101418.27237981462</v>
      </c>
      <c r="Z14" s="12">
        <f>SUM([2]Prognóza_výberu_mýta!$K$11:$T$11)</f>
        <v>134431.18632631018</v>
      </c>
    </row>
    <row r="15" spans="1:26" ht="13.5" x14ac:dyDescent="0.2">
      <c r="A15" s="13" t="s">
        <v>57</v>
      </c>
      <c r="B15" s="16"/>
      <c r="C15" s="16"/>
      <c r="D15" s="14"/>
      <c r="E15" s="14">
        <f>SUM([1]Výber_mýta_P4Ba!$I$17:$R$17)</f>
        <v>1896515.6547022813</v>
      </c>
      <c r="H15" s="13" t="s">
        <v>57</v>
      </c>
      <c r="I15" s="16"/>
      <c r="J15" s="16"/>
      <c r="K15" s="14"/>
      <c r="L15" s="14">
        <f>SUM([1]Výber_mýta_P4Ba1O!$I$17:$R$17)</f>
        <v>1950743.1898418921</v>
      </c>
      <c r="O15" s="13" t="s">
        <v>57</v>
      </c>
      <c r="P15" s="16"/>
      <c r="Q15" s="16"/>
      <c r="R15" s="14"/>
      <c r="S15" s="14">
        <f>SUM([1]Výber_mýta_P4Ba1Oi!$I$17:$R$17)</f>
        <v>2170700.0093456162</v>
      </c>
      <c r="V15" s="11" t="s">
        <v>65</v>
      </c>
      <c r="W15" s="15">
        <f>[2]C3T_vyhodnotenie!$K$5</f>
        <v>12.105</v>
      </c>
      <c r="X15" s="15">
        <f>W15</f>
        <v>12.105</v>
      </c>
      <c r="Y15" s="12">
        <f>AVERAGE([2]Prognóza_výberu_mýta!$K$15:$T$15)</f>
        <v>4395.5058228889739</v>
      </c>
      <c r="Z15" s="12">
        <f>SUM([2]Prognóza_výberu_mýta!$K$16:$T$16)</f>
        <v>5826.2978495852894</v>
      </c>
    </row>
    <row r="16" spans="1:26" ht="13.5" x14ac:dyDescent="0.2">
      <c r="A16" s="2" t="s">
        <v>9</v>
      </c>
      <c r="B16" s="9"/>
      <c r="C16" s="9"/>
      <c r="D16" s="9"/>
      <c r="E16" s="9"/>
      <c r="H16" s="4" t="s">
        <v>15</v>
      </c>
      <c r="O16" s="4" t="s">
        <v>20</v>
      </c>
      <c r="V16" s="13" t="s">
        <v>8</v>
      </c>
      <c r="W16" s="16">
        <f>SUM(W8:W15)</f>
        <v>4870.6980000000012</v>
      </c>
      <c r="X16" s="16">
        <f t="shared" ref="X16:Z16" si="7">SUM(X8:X15)</f>
        <v>5084.8021000000008</v>
      </c>
      <c r="Y16" s="16">
        <f t="shared" si="7"/>
        <v>1790071.2665413979</v>
      </c>
      <c r="Z16" s="16">
        <f t="shared" si="7"/>
        <v>3048592.4082221757</v>
      </c>
    </row>
    <row r="17" spans="1:26" ht="13.5" x14ac:dyDescent="0.2">
      <c r="O17" s="4"/>
      <c r="V17" s="13" t="s">
        <v>57</v>
      </c>
      <c r="W17" s="16"/>
      <c r="X17" s="16"/>
      <c r="Y17" s="14"/>
      <c r="Z17" s="14">
        <f>SUM([1]Výber_mýta_P4Ba1Oi!$I$17:$R$17)+SUM([2]Prognóza_výberu_mýta!$K$22:$T$22)</f>
        <v>2275860.3585475506</v>
      </c>
    </row>
    <row r="18" spans="1:26" x14ac:dyDescent="0.2">
      <c r="O18" s="4"/>
      <c r="V18" s="4" t="s">
        <v>20</v>
      </c>
    </row>
    <row r="19" spans="1:26" x14ac:dyDescent="0.2">
      <c r="O19" s="4"/>
      <c r="V19" s="4"/>
    </row>
    <row r="20" spans="1:26" ht="36" x14ac:dyDescent="0.2">
      <c r="A20" s="3" t="s">
        <v>59</v>
      </c>
      <c r="H20" s="3" t="s">
        <v>61</v>
      </c>
      <c r="O20" s="3" t="s">
        <v>62</v>
      </c>
      <c r="V20" s="3" t="s">
        <v>62</v>
      </c>
    </row>
    <row r="21" spans="1:26" ht="13.5" x14ac:dyDescent="0.2">
      <c r="A21" s="35" t="s">
        <v>10</v>
      </c>
      <c r="B21" s="30" t="s">
        <v>11</v>
      </c>
      <c r="H21" s="35" t="s">
        <v>10</v>
      </c>
      <c r="I21" s="30" t="s">
        <v>11</v>
      </c>
      <c r="O21" s="35" t="s">
        <v>10</v>
      </c>
      <c r="P21" s="30" t="s">
        <v>11</v>
      </c>
      <c r="V21" s="35" t="s">
        <v>10</v>
      </c>
      <c r="W21" s="34" t="s">
        <v>11</v>
      </c>
    </row>
    <row r="22" spans="1:26" ht="13.5" x14ac:dyDescent="0.2">
      <c r="A22" s="35"/>
      <c r="B22" s="30" t="s">
        <v>6</v>
      </c>
      <c r="H22" s="35"/>
      <c r="I22" s="30" t="s">
        <v>6</v>
      </c>
      <c r="O22" s="35"/>
      <c r="P22" s="30" t="s">
        <v>6</v>
      </c>
      <c r="V22" s="35"/>
      <c r="W22" s="34" t="s">
        <v>6</v>
      </c>
    </row>
    <row r="23" spans="1:26" ht="13.5" x14ac:dyDescent="0.2">
      <c r="A23" s="26" t="s">
        <v>43</v>
      </c>
      <c r="B23" s="27">
        <f>E14</f>
        <v>2542501.8383322125</v>
      </c>
      <c r="H23" s="26" t="s">
        <v>43</v>
      </c>
      <c r="I23" s="27">
        <f>L14</f>
        <v>2614886.2056303318</v>
      </c>
      <c r="O23" s="26" t="s">
        <v>43</v>
      </c>
      <c r="P23" s="27">
        <f>S14</f>
        <v>2908334.9240462803</v>
      </c>
      <c r="V23" s="26" t="s">
        <v>43</v>
      </c>
      <c r="W23" s="27">
        <f>Z16</f>
        <v>3048592.4082221757</v>
      </c>
    </row>
    <row r="24" spans="1:26" ht="27" x14ac:dyDescent="0.2">
      <c r="A24" s="26" t="s">
        <v>12</v>
      </c>
      <c r="B24" s="27">
        <f>B$23*15%</f>
        <v>381375.27574983187</v>
      </c>
      <c r="H24" s="26" t="s">
        <v>12</v>
      </c>
      <c r="I24" s="27">
        <f>I$23*15%</f>
        <v>392232.93084454973</v>
      </c>
      <c r="O24" s="26" t="s">
        <v>12</v>
      </c>
      <c r="P24" s="27">
        <f>P$23*15%</f>
        <v>436250.23860694206</v>
      </c>
      <c r="V24" s="26" t="s">
        <v>12</v>
      </c>
      <c r="W24" s="27">
        <f>W$23*15%</f>
        <v>457288.86123332632</v>
      </c>
    </row>
    <row r="25" spans="1:26" ht="27" x14ac:dyDescent="0.2">
      <c r="A25" s="26" t="s">
        <v>13</v>
      </c>
      <c r="B25" s="27">
        <f>B$23*20%</f>
        <v>508500.36766644253</v>
      </c>
      <c r="C25" s="10"/>
      <c r="D25" s="10"/>
      <c r="E25" s="10"/>
      <c r="H25" s="26" t="s">
        <v>13</v>
      </c>
      <c r="I25" s="27">
        <f>I$23*20%</f>
        <v>522977.24112606636</v>
      </c>
      <c r="O25" s="26" t="s">
        <v>13</v>
      </c>
      <c r="P25" s="27">
        <f>P$23*20%</f>
        <v>581666.98480925604</v>
      </c>
      <c r="V25" s="26" t="s">
        <v>13</v>
      </c>
      <c r="W25" s="27">
        <f>W$23*20%</f>
        <v>609718.4816444352</v>
      </c>
    </row>
    <row r="26" spans="1:26" ht="27" x14ac:dyDescent="0.2">
      <c r="A26" s="26" t="s">
        <v>56</v>
      </c>
      <c r="B26" s="27">
        <f>B$23*25%</f>
        <v>635625.45958305313</v>
      </c>
      <c r="C26" s="10"/>
      <c r="D26" s="10"/>
      <c r="E26" s="10"/>
      <c r="H26" s="26" t="s">
        <v>56</v>
      </c>
      <c r="I26" s="27">
        <f>I$23*25%</f>
        <v>653721.55140758294</v>
      </c>
      <c r="O26" s="26" t="s">
        <v>56</v>
      </c>
      <c r="P26" s="27">
        <f>P$23*25%</f>
        <v>727083.73101157008</v>
      </c>
      <c r="V26" s="26" t="s">
        <v>56</v>
      </c>
      <c r="W26" s="27">
        <f>W$23*25%</f>
        <v>762148.10205554392</v>
      </c>
    </row>
    <row r="27" spans="1:26" x14ac:dyDescent="0.2">
      <c r="A27" s="2" t="s">
        <v>9</v>
      </c>
      <c r="H27" s="4" t="s">
        <v>16</v>
      </c>
      <c r="O27" s="4" t="s">
        <v>20</v>
      </c>
      <c r="V27" s="4" t="s">
        <v>20</v>
      </c>
    </row>
    <row r="30" spans="1:26" ht="36" x14ac:dyDescent="0.2">
      <c r="A30" s="3" t="s">
        <v>26</v>
      </c>
      <c r="H30" s="3" t="s">
        <v>26</v>
      </c>
      <c r="O30" s="3" t="s">
        <v>26</v>
      </c>
      <c r="V30" s="3" t="s">
        <v>26</v>
      </c>
    </row>
    <row r="31" spans="1:26" ht="13.5" x14ac:dyDescent="0.2">
      <c r="A31" s="31" t="s">
        <v>10</v>
      </c>
      <c r="B31" s="32" t="s">
        <v>21</v>
      </c>
      <c r="C31" s="32"/>
      <c r="H31" s="31" t="s">
        <v>10</v>
      </c>
      <c r="I31" s="32" t="s">
        <v>21</v>
      </c>
      <c r="J31" s="32"/>
      <c r="O31" s="31" t="s">
        <v>10</v>
      </c>
      <c r="P31" s="32" t="s">
        <v>21</v>
      </c>
      <c r="Q31" s="32"/>
      <c r="V31" s="33" t="s">
        <v>10</v>
      </c>
      <c r="W31" s="32" t="s">
        <v>21</v>
      </c>
      <c r="X31" s="32"/>
    </row>
    <row r="32" spans="1:26" ht="27" x14ac:dyDescent="0.2">
      <c r="A32" s="26" t="s">
        <v>29</v>
      </c>
      <c r="B32" s="27">
        <f>B24</f>
        <v>381375.27574983187</v>
      </c>
      <c r="C32" s="26" t="s">
        <v>22</v>
      </c>
      <c r="H32" s="26" t="s">
        <v>29</v>
      </c>
      <c r="I32" s="27">
        <f>I24</f>
        <v>392232.93084454973</v>
      </c>
      <c r="J32" s="26" t="s">
        <v>22</v>
      </c>
      <c r="O32" s="26" t="s">
        <v>29</v>
      </c>
      <c r="P32" s="27">
        <f>P24</f>
        <v>436250.23860694206</v>
      </c>
      <c r="Q32" s="26" t="s">
        <v>22</v>
      </c>
      <c r="V32" s="26" t="s">
        <v>29</v>
      </c>
      <c r="W32" s="27">
        <f>W24</f>
        <v>457288.86123332632</v>
      </c>
      <c r="X32" s="26" t="s">
        <v>22</v>
      </c>
    </row>
    <row r="33" spans="1:24" ht="13.5" x14ac:dyDescent="0.2">
      <c r="A33" s="26" t="s">
        <v>30</v>
      </c>
      <c r="B33" s="28">
        <f>C14</f>
        <v>2681.2781000000004</v>
      </c>
      <c r="C33" s="26" t="s">
        <v>23</v>
      </c>
      <c r="H33" s="26" t="s">
        <v>30</v>
      </c>
      <c r="I33" s="28">
        <f>J14</f>
        <v>3271.5111000000006</v>
      </c>
      <c r="J33" s="26" t="s">
        <v>23</v>
      </c>
      <c r="O33" s="26" t="s">
        <v>30</v>
      </c>
      <c r="P33" s="28">
        <f>Q14</f>
        <v>4756.9451000000008</v>
      </c>
      <c r="Q33" s="26" t="s">
        <v>23</v>
      </c>
      <c r="V33" s="26" t="s">
        <v>30</v>
      </c>
      <c r="W33" s="28">
        <f>X16</f>
        <v>5084.8021000000008</v>
      </c>
      <c r="X33" s="26" t="s">
        <v>23</v>
      </c>
    </row>
    <row r="34" spans="1:24" ht="27" x14ac:dyDescent="0.2">
      <c r="A34" s="26" t="s">
        <v>31</v>
      </c>
      <c r="B34" s="29">
        <f>1000*B32/B33/10</f>
        <v>14223.637441779418</v>
      </c>
      <c r="C34" s="26" t="s">
        <v>25</v>
      </c>
      <c r="H34" s="26" t="s">
        <v>24</v>
      </c>
      <c r="I34" s="29">
        <f>1000*I32/I33/10</f>
        <v>11989.350451678114</v>
      </c>
      <c r="J34" s="26" t="s">
        <v>25</v>
      </c>
      <c r="O34" s="26" t="s">
        <v>32</v>
      </c>
      <c r="P34" s="29">
        <f>1000*P32/P33/10</f>
        <v>9170.8066718479058</v>
      </c>
      <c r="Q34" s="26" t="s">
        <v>25</v>
      </c>
      <c r="V34" s="26" t="s">
        <v>32</v>
      </c>
      <c r="W34" s="29">
        <f>1000*W32/W33/10</f>
        <v>8993.247962065745</v>
      </c>
      <c r="X34" s="26" t="s">
        <v>25</v>
      </c>
    </row>
  </sheetData>
  <mergeCells count="4">
    <mergeCell ref="A21:A22"/>
    <mergeCell ref="H21:H22"/>
    <mergeCell ref="O21:O22"/>
    <mergeCell ref="V21:V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zoomScaleNormal="100" workbookViewId="0">
      <selection activeCell="I7" sqref="I7"/>
    </sheetView>
  </sheetViews>
  <sheetFormatPr defaultRowHeight="12.75" x14ac:dyDescent="0.2"/>
  <cols>
    <col min="1" max="1" width="73.7109375" customWidth="1"/>
    <col min="2" max="2" width="12.5703125" customWidth="1"/>
    <col min="3" max="3" width="9.85546875" bestFit="1" customWidth="1"/>
    <col min="6" max="6" width="9.42578125" bestFit="1" customWidth="1"/>
  </cols>
  <sheetData>
    <row r="3" spans="1:6" x14ac:dyDescent="0.2">
      <c r="A3" s="3" t="s">
        <v>68</v>
      </c>
    </row>
    <row r="4" spans="1:6" ht="81" x14ac:dyDescent="0.2">
      <c r="A4" s="5" t="s">
        <v>10</v>
      </c>
      <c r="B4" s="5" t="s">
        <v>27</v>
      </c>
      <c r="C4" s="5" t="s">
        <v>45</v>
      </c>
      <c r="D4" s="5" t="s">
        <v>46</v>
      </c>
      <c r="E4" s="5" t="s">
        <v>50</v>
      </c>
      <c r="F4" s="5" t="s">
        <v>66</v>
      </c>
    </row>
    <row r="5" spans="1:6" ht="13.5" x14ac:dyDescent="0.25">
      <c r="A5" s="6" t="s">
        <v>33</v>
      </c>
      <c r="B5" s="23" t="s">
        <v>23</v>
      </c>
      <c r="C5" s="8">
        <f>Alternatívy!C14</f>
        <v>2681.2781000000004</v>
      </c>
      <c r="D5" s="8">
        <f>Alternatívy!J14</f>
        <v>3271.5111000000006</v>
      </c>
      <c r="E5" s="8">
        <f>Alternatívy!Q14</f>
        <v>4756.9451000000008</v>
      </c>
      <c r="F5" s="8">
        <f>Alternatívy!W16</f>
        <v>4870.6980000000012</v>
      </c>
    </row>
    <row r="6" spans="1:6" ht="13.5" x14ac:dyDescent="0.25">
      <c r="A6" s="6" t="s">
        <v>35</v>
      </c>
      <c r="B6" s="23" t="s">
        <v>40</v>
      </c>
      <c r="C6" s="8">
        <f>Alternatívy!D14</f>
        <v>1600304.0269332025</v>
      </c>
      <c r="D6" s="8">
        <f>Alternatívy!K14</f>
        <v>1654912.6164970994</v>
      </c>
      <c r="E6" s="8">
        <f>Alternatívy!R14</f>
        <v>1684257.4883386942</v>
      </c>
      <c r="F6" s="8">
        <f>Alternatívy!Y16</f>
        <v>1790071.2665413979</v>
      </c>
    </row>
    <row r="7" spans="1:6" ht="13.5" x14ac:dyDescent="0.25">
      <c r="A7" s="6" t="s">
        <v>34</v>
      </c>
      <c r="B7" s="23" t="s">
        <v>22</v>
      </c>
      <c r="C7" s="8">
        <f>Alternatívy!E14</f>
        <v>2542501.8383322125</v>
      </c>
      <c r="D7" s="8">
        <f>Alternatívy!L14</f>
        <v>2614886.2056303318</v>
      </c>
      <c r="E7" s="8">
        <f>Alternatívy!S14</f>
        <v>2908334.9240462803</v>
      </c>
      <c r="F7" s="8">
        <f>Alternatívy!Z16</f>
        <v>3048592.4082221757</v>
      </c>
    </row>
    <row r="8" spans="1:6" ht="13.5" x14ac:dyDescent="0.25">
      <c r="A8" s="6" t="s">
        <v>44</v>
      </c>
      <c r="B8" s="23" t="s">
        <v>22</v>
      </c>
      <c r="C8" s="8">
        <f>Alternatívy!B24</f>
        <v>381375.27574983187</v>
      </c>
      <c r="D8" s="8">
        <f>Alternatívy!I24</f>
        <v>392232.93084454973</v>
      </c>
      <c r="E8" s="8">
        <f>Alternatívy!P24</f>
        <v>436250.23860694206</v>
      </c>
      <c r="F8" s="8">
        <f>Alternatívy!W24</f>
        <v>457288.86123332632</v>
      </c>
    </row>
    <row r="9" spans="1:6" ht="13.5" x14ac:dyDescent="0.25">
      <c r="A9" s="6" t="s">
        <v>47</v>
      </c>
      <c r="B9" s="23" t="s">
        <v>22</v>
      </c>
      <c r="C9" s="8">
        <f>C7-C8</f>
        <v>2161126.5625823806</v>
      </c>
      <c r="D9" s="8">
        <f t="shared" ref="D9:F9" si="0">D7-D8</f>
        <v>2222653.2747857822</v>
      </c>
      <c r="E9" s="8">
        <f t="shared" si="0"/>
        <v>2472084.6854393384</v>
      </c>
      <c r="F9" s="8">
        <f t="shared" si="0"/>
        <v>2591303.5469888495</v>
      </c>
    </row>
    <row r="10" spans="1:6" ht="13.5" x14ac:dyDescent="0.25">
      <c r="A10" s="6" t="s">
        <v>48</v>
      </c>
      <c r="B10" s="23" t="s">
        <v>39</v>
      </c>
      <c r="C10" s="8">
        <f>C9/C5/10</f>
        <v>80.60061217008338</v>
      </c>
      <c r="D10" s="8">
        <f>D9/D5/10</f>
        <v>67.939652559509327</v>
      </c>
      <c r="E10" s="8">
        <f>E9/E5/10</f>
        <v>51.967904473804801</v>
      </c>
      <c r="F10" s="8">
        <f>F9/F5/10</f>
        <v>53.201893178120443</v>
      </c>
    </row>
    <row r="11" spans="1:6" ht="13.5" x14ac:dyDescent="0.25">
      <c r="A11" s="6" t="s">
        <v>49</v>
      </c>
      <c r="B11" s="23" t="s">
        <v>28</v>
      </c>
      <c r="C11" s="7">
        <f>C9/C6/10</f>
        <v>0.13504474938577324</v>
      </c>
      <c r="D11" s="7">
        <f t="shared" ref="D11:E11" si="1">D9/D6/10</f>
        <v>0.13430638286451652</v>
      </c>
      <c r="E11" s="7">
        <f t="shared" si="1"/>
        <v>0.14677593554164545</v>
      </c>
      <c r="F11" s="7">
        <f>F9/F6/10</f>
        <v>0.14475979785964138</v>
      </c>
    </row>
    <row r="12" spans="1:6" ht="13.5" x14ac:dyDescent="0.25">
      <c r="A12" s="24" t="s">
        <v>51</v>
      </c>
    </row>
    <row r="13" spans="1:6" ht="13.5" x14ac:dyDescent="0.25">
      <c r="A13" s="6" t="s">
        <v>52</v>
      </c>
      <c r="B13" s="23" t="s">
        <v>54</v>
      </c>
      <c r="C13" s="25">
        <f t="shared" ref="C13:E14" si="2">C9/$C9-1</f>
        <v>0</v>
      </c>
      <c r="D13" s="25">
        <f t="shared" si="2"/>
        <v>2.8469740397749632E-2</v>
      </c>
      <c r="E13" s="25">
        <f t="shared" si="2"/>
        <v>0.14388704865363677</v>
      </c>
      <c r="F13" s="25">
        <f>F9/$C9-1</f>
        <v>0.19905219428354082</v>
      </c>
    </row>
    <row r="14" spans="1:6" ht="13.5" x14ac:dyDescent="0.25">
      <c r="A14" s="6" t="s">
        <v>53</v>
      </c>
      <c r="B14" s="23" t="s">
        <v>54</v>
      </c>
      <c r="C14" s="25">
        <f t="shared" si="2"/>
        <v>0</v>
      </c>
      <c r="D14" s="25">
        <f t="shared" si="2"/>
        <v>-0.15708267306775414</v>
      </c>
      <c r="E14" s="25">
        <f t="shared" si="2"/>
        <v>-0.35524181424153267</v>
      </c>
      <c r="F14" s="25">
        <f>F10/$C10-1</f>
        <v>-0.33993189697053627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Alternatívy</vt:lpstr>
      <vt:lpstr>Porovnanie</vt:lpstr>
      <vt:lpstr>Alternatívy!_Ref39573530</vt:lpstr>
      <vt:lpstr>Alternatívy!_Toc41042864</vt:lpstr>
      <vt:lpstr>Alternatívy!_Toc43481239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2020-05-19T11:13:05Z</dcterms:created>
  <dcterms:modified xsi:type="dcterms:W3CDTF">2020-08-05T11:00:08Z</dcterms:modified>
</cp:coreProperties>
</file>